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D6E7F920-B956-46AF-B7D5-A9F5C7B8EF16}" xr6:coauthVersionLast="46" xr6:coauthVersionMax="46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Sheet1" sheetId="1" state="hidden" r:id="rId1"/>
    <sheet name="Taxable_income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F20" i="2"/>
  <c r="H8" i="2" l="1"/>
  <c r="F18" i="2" l="1"/>
  <c r="F17" i="2"/>
  <c r="F15" i="2"/>
  <c r="F14" i="2"/>
  <c r="F11" i="2"/>
  <c r="F10" i="2"/>
  <c r="F9" i="2"/>
  <c r="F8" i="2"/>
  <c r="F12" i="2" l="1"/>
  <c r="F24" i="2" s="1"/>
  <c r="E27" i="2" s="1"/>
  <c r="E28" i="2" s="1"/>
  <c r="F19" i="2"/>
  <c r="F16" i="2"/>
  <c r="F13" i="2"/>
  <c r="F23" i="2" l="1"/>
  <c r="J8" i="2"/>
  <c r="K8" i="2" l="1"/>
  <c r="J9" i="2"/>
  <c r="J10" i="2" l="1"/>
  <c r="J11" i="2" s="1"/>
  <c r="J12" i="2" s="1"/>
  <c r="K12" i="2" s="1"/>
  <c r="K9" i="2"/>
  <c r="K10" i="2" l="1"/>
  <c r="K11" i="2"/>
  <c r="J13" i="2" l="1"/>
  <c r="K13" i="2" s="1"/>
  <c r="K14" i="2" l="1"/>
  <c r="F25" i="2" s="1"/>
  <c r="F29" i="2" s="1"/>
</calcChain>
</file>

<file path=xl/sharedStrings.xml><?xml version="1.0" encoding="utf-8"?>
<sst xmlns="http://schemas.openxmlformats.org/spreadsheetml/2006/main" count="67" uniqueCount="45">
  <si>
    <t>Gender</t>
  </si>
  <si>
    <t>Male</t>
  </si>
  <si>
    <t>Female</t>
  </si>
  <si>
    <t>Age</t>
  </si>
  <si>
    <t>Particulars</t>
  </si>
  <si>
    <t>Basic Salary</t>
  </si>
  <si>
    <t>Special Salary</t>
  </si>
  <si>
    <t>Dearness Allowance</t>
  </si>
  <si>
    <t>Conveyance Allowance</t>
  </si>
  <si>
    <t>Leave Fare Allowance</t>
  </si>
  <si>
    <t>Overtime Allowance</t>
  </si>
  <si>
    <t>House Rent Allowance</t>
  </si>
  <si>
    <t>House Maintenance Allowance</t>
  </si>
  <si>
    <t>Contribution from Employer in PF</t>
  </si>
  <si>
    <t>Car Allowance</t>
  </si>
  <si>
    <t>Leave Encashment</t>
  </si>
  <si>
    <t>Bonus</t>
  </si>
  <si>
    <t>Basis</t>
  </si>
  <si>
    <t>Per Month</t>
  </si>
  <si>
    <t>Yearly</t>
  </si>
  <si>
    <t>% of Basic</t>
  </si>
  <si>
    <t>Times of Basic</t>
  </si>
  <si>
    <t>Amount</t>
  </si>
  <si>
    <t>Yes</t>
  </si>
  <si>
    <t>No</t>
  </si>
  <si>
    <t>Medical Allowance</t>
  </si>
  <si>
    <t>Yearly Taxable Amount</t>
  </si>
  <si>
    <t>Next taxable Income of 400,000</t>
  </si>
  <si>
    <t>Next taxable Income of 500,000</t>
  </si>
  <si>
    <t>On next residual taxable Income</t>
  </si>
  <si>
    <t>Total Income</t>
  </si>
  <si>
    <t>Tax Rate</t>
  </si>
  <si>
    <t>Tax</t>
  </si>
  <si>
    <t>Total Tax Payable</t>
  </si>
  <si>
    <t>Yearly Total Taxable Income</t>
  </si>
  <si>
    <t>Eligible amount of Investment to avail Tax Credit</t>
  </si>
  <si>
    <t>Amount of Applicable Tax Credit</t>
  </si>
  <si>
    <t>Net Tax Payable</t>
  </si>
  <si>
    <t>Up to first 300,000</t>
  </si>
  <si>
    <t>Next taxable Income of 100,000</t>
  </si>
  <si>
    <t>Next taxable Income of 300,000</t>
  </si>
  <si>
    <t>Up to first 350000</t>
  </si>
  <si>
    <t>Total income</t>
  </si>
  <si>
    <t>Tax Savings</t>
  </si>
  <si>
    <t>Calculation of Taxable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</si>
</sst>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Vrinda"/>
      <family val="2"/>
      <scheme val="minor"/>
    </font>
    <font>
      <sz val="11"/>
      <color theme="1"/>
      <name val="Vrinda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24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1" applyNumberFormat="1" applyFont="1"/>
    <xf numFmtId="164" fontId="3" fillId="0" borderId="0" xfId="0" applyNumberFormat="1" applyFont="1"/>
    <xf numFmtId="9" fontId="3" fillId="0" borderId="0" xfId="0" applyNumberFormat="1" applyFont="1"/>
    <xf numFmtId="0" fontId="3" fillId="0" borderId="1" xfId="0" applyFont="1" applyBorder="1"/>
    <xf numFmtId="9" fontId="3" fillId="0" borderId="1" xfId="0" applyNumberFormat="1" applyFont="1" applyBorder="1"/>
    <xf numFmtId="164" fontId="3" fillId="0" borderId="1" xfId="1" applyNumberFormat="1" applyFont="1" applyBorder="1"/>
    <xf numFmtId="164" fontId="2" fillId="0" borderId="0" xfId="0" applyNumberFormat="1" applyFont="1"/>
    <xf numFmtId="2" fontId="2" fillId="0" borderId="0" xfId="0" applyNumberFormat="1" applyFont="1"/>
    <xf numFmtId="164" fontId="2" fillId="0" borderId="0" xfId="1" applyNumberFormat="1" applyFont="1"/>
    <xf numFmtId="164" fontId="3" fillId="0" borderId="1" xfId="0" applyNumberFormat="1" applyFont="1" applyBorder="1"/>
    <xf numFmtId="0" fontId="5" fillId="0" borderId="0" xfId="0" applyFont="1"/>
    <xf numFmtId="0" fontId="6" fillId="0" borderId="3" xfId="0" applyFont="1" applyBorder="1" applyAlignment="1">
      <alignment horizontal="left"/>
    </xf>
    <xf numFmtId="164" fontId="6" fillId="0" borderId="0" xfId="0" applyNumberFormat="1" applyFont="1"/>
    <xf numFmtId="164" fontId="7" fillId="0" borderId="0" xfId="1" applyNumberFormat="1" applyFont="1"/>
    <xf numFmtId="10" fontId="7" fillId="0" borderId="0" xfId="2" applyNumberFormat="1" applyFont="1"/>
    <xf numFmtId="0" fontId="4" fillId="2" borderId="0" xfId="0" applyFont="1" applyFill="1"/>
    <xf numFmtId="164" fontId="4" fillId="2" borderId="0" xfId="1" applyNumberFormat="1" applyFont="1" applyFill="1"/>
    <xf numFmtId="0" fontId="3" fillId="3" borderId="4" xfId="0" applyFont="1" applyFill="1" applyBorder="1"/>
    <xf numFmtId="9" fontId="3" fillId="3" borderId="5" xfId="2" applyNumberFormat="1" applyFont="1" applyFill="1" applyBorder="1"/>
    <xf numFmtId="0" fontId="3" fillId="0" borderId="0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E105"/>
  <sheetViews>
    <sheetView topLeftCell="A4" workbookViewId="0">
      <selection activeCell="D12" sqref="D12"/>
    </sheetView>
  </sheetViews>
  <sheetFormatPr defaultRowHeight="16.5" x14ac:dyDescent="0.35"/>
  <cols>
    <col min="4" max="4" width="30.88671875" bestFit="1" customWidth="1"/>
  </cols>
  <sheetData>
    <row r="5" spans="2:4" x14ac:dyDescent="0.35">
      <c r="C5" t="s">
        <v>0</v>
      </c>
      <c r="D5" t="s">
        <v>1</v>
      </c>
    </row>
    <row r="6" spans="2:4" x14ac:dyDescent="0.35">
      <c r="B6">
        <v>1</v>
      </c>
      <c r="D6" t="s">
        <v>2</v>
      </c>
    </row>
    <row r="7" spans="2:4" x14ac:dyDescent="0.35">
      <c r="B7">
        <v>2</v>
      </c>
    </row>
    <row r="8" spans="2:4" x14ac:dyDescent="0.35">
      <c r="B8">
        <v>3</v>
      </c>
    </row>
    <row r="9" spans="2:4" x14ac:dyDescent="0.35">
      <c r="B9">
        <v>4</v>
      </c>
    </row>
    <row r="10" spans="2:4" x14ac:dyDescent="0.35">
      <c r="B10">
        <v>5</v>
      </c>
    </row>
    <row r="11" spans="2:4" x14ac:dyDescent="0.35">
      <c r="B11">
        <v>6</v>
      </c>
      <c r="D11" t="s">
        <v>23</v>
      </c>
    </row>
    <row r="12" spans="2:4" x14ac:dyDescent="0.35">
      <c r="B12">
        <v>7</v>
      </c>
      <c r="D12" t="s">
        <v>24</v>
      </c>
    </row>
    <row r="13" spans="2:4" x14ac:dyDescent="0.35">
      <c r="B13">
        <v>8</v>
      </c>
    </row>
    <row r="14" spans="2:4" x14ac:dyDescent="0.35">
      <c r="B14">
        <v>9</v>
      </c>
    </row>
    <row r="15" spans="2:4" x14ac:dyDescent="0.35">
      <c r="B15">
        <v>10</v>
      </c>
    </row>
    <row r="16" spans="2:4" x14ac:dyDescent="0.35">
      <c r="B16">
        <v>11</v>
      </c>
    </row>
    <row r="17" spans="2:5" x14ac:dyDescent="0.35">
      <c r="B17">
        <v>12</v>
      </c>
      <c r="D17" t="s">
        <v>38</v>
      </c>
      <c r="E17" t="s">
        <v>41</v>
      </c>
    </row>
    <row r="18" spans="2:5" x14ac:dyDescent="0.35">
      <c r="B18">
        <v>13</v>
      </c>
      <c r="D18" t="s">
        <v>39</v>
      </c>
      <c r="E18" t="s">
        <v>39</v>
      </c>
    </row>
    <row r="19" spans="2:5" x14ac:dyDescent="0.35">
      <c r="B19">
        <v>14</v>
      </c>
      <c r="D19" t="s">
        <v>40</v>
      </c>
      <c r="E19" t="s">
        <v>40</v>
      </c>
    </row>
    <row r="20" spans="2:5" x14ac:dyDescent="0.35">
      <c r="B20">
        <v>15</v>
      </c>
      <c r="D20" t="s">
        <v>27</v>
      </c>
      <c r="E20" t="s">
        <v>27</v>
      </c>
    </row>
    <row r="21" spans="2:5" x14ac:dyDescent="0.35">
      <c r="B21">
        <v>16</v>
      </c>
      <c r="D21" t="s">
        <v>28</v>
      </c>
      <c r="E21" t="s">
        <v>28</v>
      </c>
    </row>
    <row r="22" spans="2:5" x14ac:dyDescent="0.35">
      <c r="B22">
        <v>17</v>
      </c>
      <c r="D22" t="s">
        <v>29</v>
      </c>
      <c r="E22" t="s">
        <v>29</v>
      </c>
    </row>
    <row r="23" spans="2:5" x14ac:dyDescent="0.35">
      <c r="B23">
        <v>18</v>
      </c>
    </row>
    <row r="24" spans="2:5" x14ac:dyDescent="0.35">
      <c r="B24">
        <v>19</v>
      </c>
    </row>
    <row r="25" spans="2:5" x14ac:dyDescent="0.35">
      <c r="B25">
        <v>20</v>
      </c>
    </row>
    <row r="26" spans="2:5" x14ac:dyDescent="0.35">
      <c r="B26">
        <v>21</v>
      </c>
    </row>
    <row r="27" spans="2:5" x14ac:dyDescent="0.35">
      <c r="B27">
        <v>22</v>
      </c>
    </row>
    <row r="28" spans="2:5" x14ac:dyDescent="0.35">
      <c r="B28">
        <v>23</v>
      </c>
    </row>
    <row r="29" spans="2:5" x14ac:dyDescent="0.35">
      <c r="B29">
        <v>24</v>
      </c>
    </row>
    <row r="30" spans="2:5" x14ac:dyDescent="0.35">
      <c r="B30">
        <v>25</v>
      </c>
    </row>
    <row r="31" spans="2:5" x14ac:dyDescent="0.35">
      <c r="B31">
        <v>26</v>
      </c>
    </row>
    <row r="32" spans="2:5" x14ac:dyDescent="0.35">
      <c r="B32">
        <v>27</v>
      </c>
    </row>
    <row r="33" spans="2:2" x14ac:dyDescent="0.35">
      <c r="B33">
        <v>28</v>
      </c>
    </row>
    <row r="34" spans="2:2" x14ac:dyDescent="0.35">
      <c r="B34">
        <v>29</v>
      </c>
    </row>
    <row r="35" spans="2:2" x14ac:dyDescent="0.35">
      <c r="B35">
        <v>30</v>
      </c>
    </row>
    <row r="36" spans="2:2" x14ac:dyDescent="0.35">
      <c r="B36">
        <v>31</v>
      </c>
    </row>
    <row r="37" spans="2:2" x14ac:dyDescent="0.35">
      <c r="B37">
        <v>32</v>
      </c>
    </row>
    <row r="38" spans="2:2" x14ac:dyDescent="0.35">
      <c r="B38">
        <v>33</v>
      </c>
    </row>
    <row r="39" spans="2:2" x14ac:dyDescent="0.35">
      <c r="B39">
        <v>34</v>
      </c>
    </row>
    <row r="40" spans="2:2" x14ac:dyDescent="0.35">
      <c r="B40">
        <v>35</v>
      </c>
    </row>
    <row r="41" spans="2:2" x14ac:dyDescent="0.35">
      <c r="B41">
        <v>36</v>
      </c>
    </row>
    <row r="42" spans="2:2" x14ac:dyDescent="0.35">
      <c r="B42">
        <v>37</v>
      </c>
    </row>
    <row r="43" spans="2:2" x14ac:dyDescent="0.35">
      <c r="B43">
        <v>38</v>
      </c>
    </row>
    <row r="44" spans="2:2" x14ac:dyDescent="0.35">
      <c r="B44">
        <v>39</v>
      </c>
    </row>
    <row r="45" spans="2:2" x14ac:dyDescent="0.35">
      <c r="B45">
        <v>40</v>
      </c>
    </row>
    <row r="46" spans="2:2" x14ac:dyDescent="0.35">
      <c r="B46">
        <v>41</v>
      </c>
    </row>
    <row r="47" spans="2:2" x14ac:dyDescent="0.35">
      <c r="B47">
        <v>42</v>
      </c>
    </row>
    <row r="48" spans="2:2" x14ac:dyDescent="0.35">
      <c r="B48">
        <v>43</v>
      </c>
    </row>
    <row r="49" spans="2:2" x14ac:dyDescent="0.35">
      <c r="B49">
        <v>44</v>
      </c>
    </row>
    <row r="50" spans="2:2" x14ac:dyDescent="0.35">
      <c r="B50">
        <v>45</v>
      </c>
    </row>
    <row r="51" spans="2:2" x14ac:dyDescent="0.35">
      <c r="B51">
        <v>46</v>
      </c>
    </row>
    <row r="52" spans="2:2" x14ac:dyDescent="0.35">
      <c r="B52">
        <v>47</v>
      </c>
    </row>
    <row r="53" spans="2:2" x14ac:dyDescent="0.35">
      <c r="B53">
        <v>48</v>
      </c>
    </row>
    <row r="54" spans="2:2" x14ac:dyDescent="0.35">
      <c r="B54">
        <v>49</v>
      </c>
    </row>
    <row r="55" spans="2:2" x14ac:dyDescent="0.35">
      <c r="B55">
        <v>50</v>
      </c>
    </row>
    <row r="56" spans="2:2" x14ac:dyDescent="0.35">
      <c r="B56">
        <v>51</v>
      </c>
    </row>
    <row r="57" spans="2:2" x14ac:dyDescent="0.35">
      <c r="B57">
        <v>52</v>
      </c>
    </row>
    <row r="58" spans="2:2" x14ac:dyDescent="0.35">
      <c r="B58">
        <v>53</v>
      </c>
    </row>
    <row r="59" spans="2:2" x14ac:dyDescent="0.35">
      <c r="B59">
        <v>54</v>
      </c>
    </row>
    <row r="60" spans="2:2" x14ac:dyDescent="0.35">
      <c r="B60">
        <v>55</v>
      </c>
    </row>
    <row r="61" spans="2:2" x14ac:dyDescent="0.35">
      <c r="B61">
        <v>56</v>
      </c>
    </row>
    <row r="62" spans="2:2" x14ac:dyDescent="0.35">
      <c r="B62">
        <v>57</v>
      </c>
    </row>
    <row r="63" spans="2:2" x14ac:dyDescent="0.35">
      <c r="B63">
        <v>58</v>
      </c>
    </row>
    <row r="64" spans="2:2" x14ac:dyDescent="0.35">
      <c r="B64">
        <v>59</v>
      </c>
    </row>
    <row r="65" spans="2:2" x14ac:dyDescent="0.35">
      <c r="B65">
        <v>60</v>
      </c>
    </row>
    <row r="66" spans="2:2" x14ac:dyDescent="0.35">
      <c r="B66">
        <v>61</v>
      </c>
    </row>
    <row r="67" spans="2:2" x14ac:dyDescent="0.35">
      <c r="B67">
        <v>62</v>
      </c>
    </row>
    <row r="68" spans="2:2" x14ac:dyDescent="0.35">
      <c r="B68">
        <v>63</v>
      </c>
    </row>
    <row r="69" spans="2:2" x14ac:dyDescent="0.35">
      <c r="B69">
        <v>64</v>
      </c>
    </row>
    <row r="70" spans="2:2" x14ac:dyDescent="0.35">
      <c r="B70">
        <v>65</v>
      </c>
    </row>
    <row r="71" spans="2:2" x14ac:dyDescent="0.35">
      <c r="B71">
        <v>66</v>
      </c>
    </row>
    <row r="72" spans="2:2" x14ac:dyDescent="0.35">
      <c r="B72">
        <v>67</v>
      </c>
    </row>
    <row r="73" spans="2:2" x14ac:dyDescent="0.35">
      <c r="B73">
        <v>68</v>
      </c>
    </row>
    <row r="74" spans="2:2" x14ac:dyDescent="0.35">
      <c r="B74">
        <v>69</v>
      </c>
    </row>
    <row r="75" spans="2:2" x14ac:dyDescent="0.35">
      <c r="B75">
        <v>70</v>
      </c>
    </row>
    <row r="76" spans="2:2" x14ac:dyDescent="0.35">
      <c r="B76">
        <v>71</v>
      </c>
    </row>
    <row r="77" spans="2:2" x14ac:dyDescent="0.35">
      <c r="B77">
        <v>72</v>
      </c>
    </row>
    <row r="78" spans="2:2" x14ac:dyDescent="0.35">
      <c r="B78">
        <v>73</v>
      </c>
    </row>
    <row r="79" spans="2:2" x14ac:dyDescent="0.35">
      <c r="B79">
        <v>74</v>
      </c>
    </row>
    <row r="80" spans="2:2" x14ac:dyDescent="0.35">
      <c r="B80">
        <v>75</v>
      </c>
    </row>
    <row r="81" spans="2:2" x14ac:dyDescent="0.35">
      <c r="B81">
        <v>76</v>
      </c>
    </row>
    <row r="82" spans="2:2" x14ac:dyDescent="0.35">
      <c r="B82">
        <v>77</v>
      </c>
    </row>
    <row r="83" spans="2:2" x14ac:dyDescent="0.35">
      <c r="B83">
        <v>78</v>
      </c>
    </row>
    <row r="84" spans="2:2" x14ac:dyDescent="0.35">
      <c r="B84">
        <v>79</v>
      </c>
    </row>
    <row r="85" spans="2:2" x14ac:dyDescent="0.35">
      <c r="B85">
        <v>80</v>
      </c>
    </row>
    <row r="86" spans="2:2" x14ac:dyDescent="0.35">
      <c r="B86">
        <v>81</v>
      </c>
    </row>
    <row r="87" spans="2:2" x14ac:dyDescent="0.35">
      <c r="B87">
        <v>82</v>
      </c>
    </row>
    <row r="88" spans="2:2" x14ac:dyDescent="0.35">
      <c r="B88">
        <v>83</v>
      </c>
    </row>
    <row r="89" spans="2:2" x14ac:dyDescent="0.35">
      <c r="B89">
        <v>84</v>
      </c>
    </row>
    <row r="90" spans="2:2" x14ac:dyDescent="0.35">
      <c r="B90">
        <v>85</v>
      </c>
    </row>
    <row r="91" spans="2:2" x14ac:dyDescent="0.35">
      <c r="B91">
        <v>86</v>
      </c>
    </row>
    <row r="92" spans="2:2" x14ac:dyDescent="0.35">
      <c r="B92">
        <v>87</v>
      </c>
    </row>
    <row r="93" spans="2:2" x14ac:dyDescent="0.35">
      <c r="B93">
        <v>88</v>
      </c>
    </row>
    <row r="94" spans="2:2" x14ac:dyDescent="0.35">
      <c r="B94">
        <v>89</v>
      </c>
    </row>
    <row r="95" spans="2:2" x14ac:dyDescent="0.35">
      <c r="B95">
        <v>90</v>
      </c>
    </row>
    <row r="96" spans="2:2" x14ac:dyDescent="0.35">
      <c r="B96">
        <v>91</v>
      </c>
    </row>
    <row r="97" spans="2:2" x14ac:dyDescent="0.35">
      <c r="B97">
        <v>92</v>
      </c>
    </row>
    <row r="98" spans="2:2" x14ac:dyDescent="0.35">
      <c r="B98">
        <v>93</v>
      </c>
    </row>
    <row r="99" spans="2:2" x14ac:dyDescent="0.35">
      <c r="B99">
        <v>94</v>
      </c>
    </row>
    <row r="100" spans="2:2" x14ac:dyDescent="0.35">
      <c r="B100">
        <v>95</v>
      </c>
    </row>
    <row r="101" spans="2:2" x14ac:dyDescent="0.35">
      <c r="B101">
        <v>96</v>
      </c>
    </row>
    <row r="102" spans="2:2" x14ac:dyDescent="0.35">
      <c r="B102">
        <v>97</v>
      </c>
    </row>
    <row r="103" spans="2:2" x14ac:dyDescent="0.35">
      <c r="B103">
        <v>98</v>
      </c>
    </row>
    <row r="104" spans="2:2" x14ac:dyDescent="0.35">
      <c r="B104">
        <v>99</v>
      </c>
    </row>
    <row r="105" spans="2:2" x14ac:dyDescent="0.35">
      <c r="B105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K33"/>
  <sheetViews>
    <sheetView showGridLines="0" tabSelected="1" topLeftCell="C1" workbookViewId="0">
      <selection activeCell="I27" sqref="I27"/>
    </sheetView>
  </sheetViews>
  <sheetFormatPr defaultColWidth="9.109375" defaultRowHeight="12.75" x14ac:dyDescent="0.2"/>
  <cols>
    <col min="1" max="2" width="9.109375" style="3"/>
    <col min="3" max="3" width="30.109375" style="3" bestFit="1" customWidth="1"/>
    <col min="4" max="4" width="12.6640625" style="3" bestFit="1" customWidth="1"/>
    <col min="5" max="5" width="11" style="3" bestFit="1" customWidth="1"/>
    <col min="6" max="6" width="17.44140625" style="3" customWidth="1"/>
    <col min="7" max="7" width="4.6640625" style="3" customWidth="1"/>
    <col min="8" max="8" width="26.88671875" style="3" bestFit="1" customWidth="1"/>
    <col min="9" max="9" width="9.109375" style="3" customWidth="1"/>
    <col min="10" max="10" width="10.5546875" style="4" customWidth="1"/>
    <col min="11" max="11" width="11" style="3" customWidth="1"/>
    <col min="12" max="16384" width="9.109375" style="3"/>
  </cols>
  <sheetData>
    <row r="2" spans="3:11" hidden="1" x14ac:dyDescent="0.2">
      <c r="C2" s="1" t="s">
        <v>0</v>
      </c>
      <c r="D2" s="2" t="s">
        <v>1</v>
      </c>
    </row>
    <row r="3" spans="3:11" hidden="1" x14ac:dyDescent="0.2">
      <c r="C3" s="1" t="s">
        <v>3</v>
      </c>
      <c r="D3" s="1">
        <v>33</v>
      </c>
    </row>
    <row r="5" spans="3:11" ht="30" x14ac:dyDescent="0.4">
      <c r="C5" s="19" t="s">
        <v>44</v>
      </c>
    </row>
    <row r="6" spans="3:11" ht="18.75" customHeight="1" x14ac:dyDescent="0.4">
      <c r="C6" s="19"/>
    </row>
    <row r="7" spans="3:11" s="1" customFormat="1" x14ac:dyDescent="0.2">
      <c r="C7" s="5" t="s">
        <v>4</v>
      </c>
      <c r="D7" s="6" t="s">
        <v>17</v>
      </c>
      <c r="E7" s="6" t="s">
        <v>22</v>
      </c>
      <c r="F7" s="5" t="s">
        <v>26</v>
      </c>
      <c r="H7" s="5" t="s">
        <v>30</v>
      </c>
      <c r="I7" s="6" t="s">
        <v>31</v>
      </c>
      <c r="J7" s="7"/>
      <c r="K7" s="6" t="s">
        <v>32</v>
      </c>
    </row>
    <row r="8" spans="3:11" x14ac:dyDescent="0.2">
      <c r="C8" s="3" t="s">
        <v>5</v>
      </c>
      <c r="D8" s="8" t="s">
        <v>18</v>
      </c>
      <c r="E8" s="22">
        <v>100000</v>
      </c>
      <c r="F8" s="10">
        <f>E8*12</f>
        <v>1200000</v>
      </c>
      <c r="H8" s="3" t="str">
        <f>IF(OR(D2="female",D3&gt;=65),Sheet1!E17,Sheet1!D17)</f>
        <v>Up to first 300,000</v>
      </c>
      <c r="I8" s="11">
        <v>0</v>
      </c>
      <c r="J8" s="9">
        <f>IF(H8="up to first 300,000",MIN(300000,F24),MIN(350000,F24))</f>
        <v>300000</v>
      </c>
      <c r="K8" s="9">
        <f>J8*I8</f>
        <v>0</v>
      </c>
    </row>
    <row r="9" spans="3:11" x14ac:dyDescent="0.2">
      <c r="C9" s="3" t="s">
        <v>6</v>
      </c>
      <c r="D9" s="8" t="s">
        <v>18</v>
      </c>
      <c r="E9" s="22">
        <v>5000</v>
      </c>
      <c r="F9" s="10">
        <f>E9*12</f>
        <v>60000</v>
      </c>
      <c r="H9" s="3" t="s">
        <v>39</v>
      </c>
      <c r="I9" s="11">
        <v>0.05</v>
      </c>
      <c r="J9" s="9">
        <f>MIN(100000,F24-J8)</f>
        <v>100000</v>
      </c>
      <c r="K9" s="9">
        <f>J9*I9</f>
        <v>5000</v>
      </c>
    </row>
    <row r="10" spans="3:11" x14ac:dyDescent="0.2">
      <c r="C10" s="3" t="s">
        <v>7</v>
      </c>
      <c r="D10" s="8" t="s">
        <v>18</v>
      </c>
      <c r="E10" s="22">
        <v>1000</v>
      </c>
      <c r="F10" s="10">
        <f>E10*12</f>
        <v>12000</v>
      </c>
      <c r="H10" s="3" t="s">
        <v>40</v>
      </c>
      <c r="I10" s="11">
        <v>0.1</v>
      </c>
      <c r="J10" s="9">
        <f>MIN(300000,F24-J8-J9)</f>
        <v>300000</v>
      </c>
      <c r="K10" s="9">
        <f t="shared" ref="K10:K13" si="0">J10*I10</f>
        <v>30000</v>
      </c>
    </row>
    <row r="11" spans="3:11" x14ac:dyDescent="0.2">
      <c r="C11" s="3" t="s">
        <v>8</v>
      </c>
      <c r="D11" s="8" t="s">
        <v>18</v>
      </c>
      <c r="E11" s="22">
        <v>2600</v>
      </c>
      <c r="F11" s="9">
        <f>MAX(0,((E11*12)-30000))</f>
        <v>1200</v>
      </c>
      <c r="H11" s="3" t="s">
        <v>27</v>
      </c>
      <c r="I11" s="11">
        <v>0.15</v>
      </c>
      <c r="J11" s="9">
        <f>MIN(400000,F24-J8-J9-J10)</f>
        <v>400000</v>
      </c>
      <c r="K11" s="9">
        <f t="shared" si="0"/>
        <v>60000</v>
      </c>
    </row>
    <row r="12" spans="3:11" x14ac:dyDescent="0.2">
      <c r="C12" s="3" t="s">
        <v>25</v>
      </c>
      <c r="D12" s="8" t="s">
        <v>18</v>
      </c>
      <c r="E12" s="22">
        <v>25000</v>
      </c>
      <c r="F12" s="10">
        <f>(E12*12)-MIN(F8*0.1,120000)</f>
        <v>180000</v>
      </c>
      <c r="H12" s="3" t="s">
        <v>28</v>
      </c>
      <c r="I12" s="11">
        <v>0.2</v>
      </c>
      <c r="J12" s="9">
        <f>MIN(5000000,F24-J8-J9-J10-J11)</f>
        <v>1383200</v>
      </c>
      <c r="K12" s="9">
        <f>J12*I12</f>
        <v>276640</v>
      </c>
    </row>
    <row r="13" spans="3:11" x14ac:dyDescent="0.2">
      <c r="C13" s="3" t="s">
        <v>11</v>
      </c>
      <c r="D13" s="8" t="s">
        <v>18</v>
      </c>
      <c r="E13" s="22">
        <v>32000</v>
      </c>
      <c r="F13" s="10">
        <f>(E13*12)-MIN(F8*0.5,25000*12)</f>
        <v>84000</v>
      </c>
      <c r="H13" s="12" t="s">
        <v>29</v>
      </c>
      <c r="I13" s="13">
        <v>0.25</v>
      </c>
      <c r="J13" s="14">
        <f>MAX(0,F24-SUM(J8:J12))</f>
        <v>0</v>
      </c>
      <c r="K13" s="14">
        <f t="shared" si="0"/>
        <v>0</v>
      </c>
    </row>
    <row r="14" spans="3:11" x14ac:dyDescent="0.2">
      <c r="C14" s="3" t="s">
        <v>9</v>
      </c>
      <c r="D14" s="8" t="s">
        <v>18</v>
      </c>
      <c r="E14" s="22">
        <v>8000</v>
      </c>
      <c r="F14" s="10">
        <f>E14*12</f>
        <v>96000</v>
      </c>
      <c r="H14" s="1" t="s">
        <v>33</v>
      </c>
      <c r="K14" s="15">
        <f>SUM(K8:K13)</f>
        <v>371640</v>
      </c>
    </row>
    <row r="15" spans="3:11" x14ac:dyDescent="0.2">
      <c r="C15" s="3" t="s">
        <v>10</v>
      </c>
      <c r="D15" s="8" t="s">
        <v>18</v>
      </c>
      <c r="E15" s="22">
        <v>5000</v>
      </c>
      <c r="F15" s="10">
        <f>E15*12</f>
        <v>60000</v>
      </c>
    </row>
    <row r="16" spans="3:11" x14ac:dyDescent="0.2">
      <c r="C16" s="3" t="s">
        <v>14</v>
      </c>
      <c r="D16" s="8" t="s">
        <v>23</v>
      </c>
      <c r="E16" s="22"/>
      <c r="F16" s="9">
        <f>IF(D16="yes",MAX(F8*0.05,60000),0)</f>
        <v>60000</v>
      </c>
    </row>
    <row r="17" spans="3:10" x14ac:dyDescent="0.2">
      <c r="C17" s="3" t="s">
        <v>12</v>
      </c>
      <c r="D17" s="8" t="s">
        <v>19</v>
      </c>
      <c r="E17" s="22">
        <v>50000</v>
      </c>
      <c r="F17" s="10">
        <f>E17</f>
        <v>50000</v>
      </c>
    </row>
    <row r="18" spans="3:10" x14ac:dyDescent="0.2">
      <c r="C18" s="3" t="s">
        <v>15</v>
      </c>
      <c r="D18" s="8" t="s">
        <v>19</v>
      </c>
      <c r="E18" s="22">
        <v>60000</v>
      </c>
      <c r="F18" s="10">
        <f>E18</f>
        <v>60000</v>
      </c>
    </row>
    <row r="19" spans="3:10" x14ac:dyDescent="0.2">
      <c r="C19" s="3" t="s">
        <v>13</v>
      </c>
      <c r="D19" s="8" t="s">
        <v>20</v>
      </c>
      <c r="E19" s="23">
        <v>0.1</v>
      </c>
      <c r="F19" s="10">
        <f>F8*E19</f>
        <v>120000</v>
      </c>
    </row>
    <row r="20" spans="3:10" x14ac:dyDescent="0.2">
      <c r="C20" s="3" t="s">
        <v>16</v>
      </c>
      <c r="D20" s="8" t="s">
        <v>21</v>
      </c>
      <c r="E20" s="9">
        <v>5</v>
      </c>
      <c r="F20" s="9">
        <f>E8*E20</f>
        <v>500000</v>
      </c>
    </row>
    <row r="21" spans="3:10" x14ac:dyDescent="0.2">
      <c r="D21" s="8"/>
    </row>
    <row r="23" spans="3:10" x14ac:dyDescent="0.2">
      <c r="C23" s="12" t="s">
        <v>42</v>
      </c>
      <c r="D23" s="12"/>
      <c r="E23" s="12"/>
      <c r="F23" s="18">
        <f>SUM(E8:E15,F16)*12+E17+E18+F19+F20</f>
        <v>3593200</v>
      </c>
    </row>
    <row r="24" spans="3:10" s="1" customFormat="1" x14ac:dyDescent="0.2">
      <c r="C24" s="20" t="s">
        <v>34</v>
      </c>
      <c r="D24" s="20"/>
      <c r="E24" s="20"/>
      <c r="F24" s="21">
        <f>SUM(F8:F20)</f>
        <v>2483200</v>
      </c>
      <c r="J24" s="16"/>
    </row>
    <row r="25" spans="3:10" x14ac:dyDescent="0.2">
      <c r="C25" s="1" t="s">
        <v>33</v>
      </c>
      <c r="F25" s="15">
        <f>K14</f>
        <v>371640</v>
      </c>
    </row>
    <row r="26" spans="3:10" x14ac:dyDescent="0.2">
      <c r="C26" s="1"/>
      <c r="F26" s="15"/>
    </row>
    <row r="27" spans="3:10" x14ac:dyDescent="0.2">
      <c r="C27" s="24" t="s">
        <v>35</v>
      </c>
      <c r="D27" s="24"/>
      <c r="E27" s="25">
        <f>MIN(15000000,F24*0.25)</f>
        <v>620800</v>
      </c>
      <c r="F27" s="17"/>
    </row>
    <row r="28" spans="3:10" x14ac:dyDescent="0.2">
      <c r="C28" s="24" t="s">
        <v>36</v>
      </c>
      <c r="D28" s="24"/>
      <c r="E28" s="25">
        <f>IF(F24&lt;=1500000,E27*0.15,E27*0.1)</f>
        <v>62080</v>
      </c>
    </row>
    <row r="29" spans="3:10" x14ac:dyDescent="0.2">
      <c r="C29" s="1" t="s">
        <v>37</v>
      </c>
      <c r="D29" s="1"/>
      <c r="E29" s="1"/>
      <c r="F29" s="15">
        <f>F25-E28</f>
        <v>309560</v>
      </c>
    </row>
    <row r="32" spans="3:10" ht="13.5" thickBot="1" x14ac:dyDescent="0.25"/>
    <row r="33" spans="4:6" ht="13.5" thickBot="1" x14ac:dyDescent="0.25">
      <c r="D33" s="26" t="s">
        <v>43</v>
      </c>
      <c r="E33" s="27">
        <f>(F25-F29)/F25</f>
        <v>0.16704337530943925</v>
      </c>
      <c r="F33" s="28"/>
    </row>
  </sheetData>
  <mergeCells count="1">
    <mergeCell ref="C24:E2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Sheet1!$D$5:$D$6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Sheet1!$D$11:$D$12</xm:f>
          </x14:formula1>
          <xm:sqref>D16</xm:sqref>
        </x14:dataValidation>
        <x14:dataValidation type="list" allowBlank="1" showInputMessage="1" showErrorMessage="1" xr:uid="{00000000-0002-0000-0100-000002000000}">
          <x14:formula1>
            <xm:f>Sheet1!$B$6:$B$105</xm:f>
          </x14:formula1>
          <xm:sqref>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Taxable_income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2021-05-19T07:30:21Z</dcterms:modified>
</cp:coreProperties>
</file>